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ATS" sheetId="1" r:id="rId1"/>
  </sheets>
  <calcPr calcId="152511"/>
</workbook>
</file>

<file path=xl/calcChain.xml><?xml version="1.0" encoding="utf-8"?>
<calcChain xmlns="http://schemas.openxmlformats.org/spreadsheetml/2006/main">
  <c r="L15" i="1" l="1"/>
  <c r="K15" i="1"/>
  <c r="J15" i="1"/>
  <c r="I15" i="1"/>
  <c r="L4" i="1"/>
  <c r="K4" i="1"/>
  <c r="J4" i="1"/>
  <c r="I4" i="1"/>
  <c r="L3" i="1"/>
  <c r="K3" i="1"/>
  <c r="J3" i="1"/>
  <c r="I3" i="1"/>
  <c r="L7" i="1"/>
  <c r="K7" i="1"/>
  <c r="J7" i="1"/>
  <c r="I7" i="1"/>
  <c r="L6" i="1"/>
  <c r="K6" i="1"/>
  <c r="J6" i="1"/>
  <c r="I6" i="1"/>
  <c r="L5" i="1"/>
  <c r="K5" i="1"/>
  <c r="J5" i="1"/>
  <c r="I5" i="1"/>
  <c r="I13" i="1"/>
  <c r="I16" i="1"/>
  <c r="L14" i="1"/>
  <c r="K14" i="1"/>
  <c r="J14" i="1"/>
  <c r="I14" i="1"/>
  <c r="L12" i="1"/>
  <c r="K12" i="1"/>
  <c r="J12" i="1"/>
  <c r="I12" i="1"/>
  <c r="L11" i="1"/>
  <c r="K11" i="1"/>
  <c r="J11" i="1"/>
  <c r="I11" i="1"/>
  <c r="L10" i="1"/>
  <c r="K10" i="1"/>
  <c r="J10" i="1"/>
  <c r="I10" i="1"/>
  <c r="L9" i="1"/>
  <c r="K9" i="1"/>
  <c r="J9" i="1"/>
  <c r="I9" i="1"/>
  <c r="M8" i="1"/>
  <c r="L8" i="1"/>
  <c r="K8" i="1"/>
  <c r="J8" i="1"/>
  <c r="I8" i="1"/>
  <c r="N8" i="1" s="1"/>
  <c r="M5" i="1"/>
  <c r="M6" i="1"/>
  <c r="M3" i="1"/>
  <c r="N3" i="1"/>
  <c r="N12" i="1"/>
  <c r="N13" i="1"/>
  <c r="N16" i="1"/>
  <c r="N17" i="1"/>
  <c r="N9" i="1" l="1"/>
  <c r="N10" i="1"/>
  <c r="N11" i="1"/>
  <c r="N14" i="1"/>
  <c r="N5" i="1"/>
  <c r="N6" i="1"/>
  <c r="N7" i="1"/>
  <c r="N4" i="1"/>
  <c r="N18" i="1" s="1"/>
  <c r="N15" i="1"/>
</calcChain>
</file>

<file path=xl/sharedStrings.xml><?xml version="1.0" encoding="utf-8"?>
<sst xmlns="http://schemas.openxmlformats.org/spreadsheetml/2006/main" count="113" uniqueCount="71">
  <si>
    <t>CKUW F26 OFF PRICE ATS</t>
  </si>
  <si>
    <t>DELIVERY</t>
  </si>
  <si>
    <t>CAD</t>
  </si>
  <si>
    <t>STYLE</t>
  </si>
  <si>
    <t>GROUP</t>
  </si>
  <si>
    <t>DESCRIP</t>
  </si>
  <si>
    <t>FABRIC CONTENT</t>
  </si>
  <si>
    <t>NRF</t>
  </si>
  <si>
    <t>COLOR NAME</t>
  </si>
  <si>
    <t>XS</t>
  </si>
  <si>
    <t>S</t>
  </si>
  <si>
    <t>M</t>
  </si>
  <si>
    <t>L</t>
  </si>
  <si>
    <t>XL</t>
  </si>
  <si>
    <t>TTL QTY</t>
  </si>
  <si>
    <t>MSRP</t>
  </si>
  <si>
    <t>8/25</t>
  </si>
  <si>
    <t>QP3071O</t>
  </si>
  <si>
    <t>BOLD LOGO</t>
  </si>
  <si>
    <t>LL TRIANGLE BRALETTE</t>
  </si>
  <si>
    <t>92% Polyester - Conventional, 8% Elastane – Conventional</t>
  </si>
  <si>
    <t>001</t>
  </si>
  <si>
    <t>Black/GREEN/Oslo Green</t>
  </si>
  <si>
    <t>QP3074O</t>
  </si>
  <si>
    <t>THONG 3 PACK</t>
  </si>
  <si>
    <t>8/15</t>
  </si>
  <si>
    <t>QP3205O</t>
  </si>
  <si>
    <t>STRETCH MICROFIBER COMFORT</t>
  </si>
  <si>
    <t>LIGHTLY LINED BRALETTE</t>
  </si>
  <si>
    <t>81% Nylon, 19% Elastane</t>
  </si>
  <si>
    <t>021</t>
  </si>
  <si>
    <t>Ashford Grey</t>
  </si>
  <si>
    <t>Black/Fresh taupe/Oslo Green</t>
  </si>
  <si>
    <t>002</t>
  </si>
  <si>
    <t>Black/Ashford Grey/Nymph's Thigh</t>
  </si>
  <si>
    <t>QP3207O</t>
  </si>
  <si>
    <t>QP3208O</t>
  </si>
  <si>
    <t>HIPSTER 3 PACK</t>
  </si>
  <si>
    <t>COZY WAFFLE</t>
  </si>
  <si>
    <t>55% Cotton/39% Polyester/ 6% Elastane</t>
  </si>
  <si>
    <t>QP3644O</t>
  </si>
  <si>
    <t>BIKINI 3 PCK</t>
  </si>
  <si>
    <t>BLK/GRY HTR/OBSSESS</t>
  </si>
  <si>
    <t>QP3632O</t>
  </si>
  <si>
    <t>MONOCHROME MICRO</t>
  </si>
  <si>
    <t>LL WIREFREE BRA</t>
  </si>
  <si>
    <t>95% POLYESTER/ 5% ELASTANE</t>
  </si>
  <si>
    <t>BLACK</t>
  </si>
  <si>
    <t>BLK/WHT/GRY</t>
  </si>
  <si>
    <t>QP3301O</t>
  </si>
  <si>
    <t>LUXE</t>
  </si>
  <si>
    <t>72% Nylon - Conventional, 28% Elastane</t>
  </si>
  <si>
    <t>Cedar</t>
  </si>
  <si>
    <t>QP3305O</t>
  </si>
  <si>
    <t>BLK/CEDAR/NYMPHS THIGH</t>
  </si>
  <si>
    <t>QP3561O</t>
  </si>
  <si>
    <t>BALANCE</t>
  </si>
  <si>
    <t>PADDED WIRE FREE BRA</t>
  </si>
  <si>
    <t>57% Organic cotton/ 38% Modal/ 5% Elastane</t>
  </si>
  <si>
    <t>TANGO RED</t>
  </si>
  <si>
    <t>BLK/ASHFORD/TANGO RED</t>
  </si>
  <si>
    <t>QP3274O</t>
  </si>
  <si>
    <t>THING 3 PCK</t>
  </si>
  <si>
    <t>QP3278O</t>
  </si>
  <si>
    <t>BOY SHORT 3 PCK</t>
  </si>
  <si>
    <t>74% BCI cotton/21% Cotton 5% Elastane</t>
  </si>
  <si>
    <t>RECONSIDERED COTTON</t>
  </si>
  <si>
    <t>QP2960O</t>
  </si>
  <si>
    <t>STRING BIKINI 3PCK</t>
  </si>
  <si>
    <t>BLK/SNOW HTR/OBSESS</t>
  </si>
  <si>
    <t>8/3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</si>
</sst>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4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6"/>
      <color indexed="8"/>
      <name val="Calibri Light"/>
      <family val="2"/>
    </font>
    <font>
      <b/>
      <sz val="11"/>
      <color indexed="8"/>
      <name val="Calibri Light"/>
      <family val="2"/>
    </font>
    <font>
      <sz val="11"/>
      <color indexed="8"/>
      <name val="Calibri Light"/>
      <family val="2"/>
    </font>
    <font>
      <sz val="10"/>
      <color indexed="8"/>
      <name val="Calibri Light"/>
      <family val="2"/>
    </font>
    <font>
      <b/>
      <sz val="11"/>
      <color indexed="10"/>
      <name val="Calibri Light"/>
      <family val="2"/>
    </font>
    <font>
      <sz val="11"/>
      <color indexed="10"/>
      <name val="Calibri Light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Border="1" applyAlignment="1">
      <alignment horizontal="center" vertical="center"/>
    </xf>
    <xf numFmtId="164" fontId="4" fillId="0" borderId="0" xfId="2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/>
    </xf>
    <xf numFmtId="166" fontId="4" fillId="0" borderId="0" xfId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/>
    </xf>
    <xf numFmtId="164" fontId="8" fillId="2" borderId="1" xfId="2" applyFont="1" applyFill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9" fillId="0" borderId="1" xfId="1" applyNumberFormat="1" applyFont="1" applyFill="1" applyBorder="1" applyAlignment="1">
      <alignment horizontal="center" vertical="center"/>
    </xf>
    <xf numFmtId="166" fontId="13" fillId="0" borderId="1" xfId="1" applyNumberFormat="1" applyFont="1" applyFill="1" applyBorder="1" applyAlignment="1">
      <alignment horizontal="center" vertical="center"/>
    </xf>
    <xf numFmtId="164" fontId="9" fillId="0" borderId="1" xfId="2" applyFont="1" applyBorder="1" applyAlignment="1">
      <alignment horizontal="center" vertical="center"/>
    </xf>
    <xf numFmtId="166" fontId="9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6" fontId="11" fillId="0" borderId="1" xfId="1" applyNumberFormat="1" applyFont="1" applyBorder="1" applyAlignment="1">
      <alignment horizontal="center" vertical="center"/>
    </xf>
    <xf numFmtId="166" fontId="11" fillId="0" borderId="1" xfId="1" applyNumberFormat="1" applyFont="1" applyFill="1" applyBorder="1" applyAlignment="1">
      <alignment horizontal="center" vertical="center"/>
    </xf>
    <xf numFmtId="164" fontId="11" fillId="0" borderId="1" xfId="2" applyFont="1" applyBorder="1" applyAlignment="1">
      <alignment horizontal="center" vertical="center"/>
    </xf>
    <xf numFmtId="164" fontId="9" fillId="0" borderId="1" xfId="2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4</xdr:row>
      <xdr:rowOff>1266825</xdr:rowOff>
    </xdr:from>
    <xdr:to>
      <xdr:col>1</xdr:col>
      <xdr:colOff>1314450</xdr:colOff>
      <xdr:row>6</xdr:row>
      <xdr:rowOff>85725</xdr:rowOff>
    </xdr:to>
    <xdr:pic>
      <xdr:nvPicPr>
        <xdr:cNvPr id="1025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04875" y="4933950"/>
          <a:ext cx="117157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</xdr:row>
      <xdr:rowOff>76200</xdr:rowOff>
    </xdr:from>
    <xdr:to>
      <xdr:col>1</xdr:col>
      <xdr:colOff>1276350</xdr:colOff>
      <xdr:row>7</xdr:row>
      <xdr:rowOff>95250</xdr:rowOff>
    </xdr:to>
    <xdr:pic>
      <xdr:nvPicPr>
        <xdr:cNvPr id="1026" name="Image 11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6300" y="6296025"/>
          <a:ext cx="11620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7</xdr:row>
      <xdr:rowOff>47625</xdr:rowOff>
    </xdr:from>
    <xdr:to>
      <xdr:col>1</xdr:col>
      <xdr:colOff>1495425</xdr:colOff>
      <xdr:row>7</xdr:row>
      <xdr:rowOff>1419225</xdr:rowOff>
    </xdr:to>
    <xdr:pic>
      <xdr:nvPicPr>
        <xdr:cNvPr id="1027" name="Picture 9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71525" y="7620000"/>
          <a:ext cx="14859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8</xdr:row>
      <xdr:rowOff>66675</xdr:rowOff>
    </xdr:from>
    <xdr:to>
      <xdr:col>1</xdr:col>
      <xdr:colOff>1447800</xdr:colOff>
      <xdr:row>8</xdr:row>
      <xdr:rowOff>1438275</xdr:rowOff>
    </xdr:to>
    <xdr:pic>
      <xdr:nvPicPr>
        <xdr:cNvPr id="1028" name="Picture 11" descr="A group of underwear with white label&#10;&#10;AI-generated content may be incorrect."/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6300" y="9105900"/>
          <a:ext cx="13335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9</xdr:row>
      <xdr:rowOff>152400</xdr:rowOff>
    </xdr:from>
    <xdr:to>
      <xdr:col>1</xdr:col>
      <xdr:colOff>1304925</xdr:colOff>
      <xdr:row>9</xdr:row>
      <xdr:rowOff>1066800</xdr:rowOff>
    </xdr:to>
    <xdr:pic>
      <xdr:nvPicPr>
        <xdr:cNvPr id="1029" name="Picture 12" descr="A black square with white border&#10;&#10;AI-generated content may be incorrect."/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09650" y="10706100"/>
          <a:ext cx="10572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10</xdr:row>
      <xdr:rowOff>19050</xdr:rowOff>
    </xdr:from>
    <xdr:to>
      <xdr:col>1</xdr:col>
      <xdr:colOff>1543050</xdr:colOff>
      <xdr:row>10</xdr:row>
      <xdr:rowOff>1400175</xdr:rowOff>
    </xdr:to>
    <xdr:pic>
      <xdr:nvPicPr>
        <xdr:cNvPr id="1030" name="Picture 15" descr="A black garment with white text&#10;&#10;AI-generated content may be incorrect."/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33450" y="11791950"/>
          <a:ext cx="13716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11</xdr:row>
      <xdr:rowOff>19050</xdr:rowOff>
    </xdr:from>
    <xdr:to>
      <xdr:col>1</xdr:col>
      <xdr:colOff>1485900</xdr:colOff>
      <xdr:row>12</xdr:row>
      <xdr:rowOff>0</xdr:rowOff>
    </xdr:to>
    <xdr:pic>
      <xdr:nvPicPr>
        <xdr:cNvPr id="1031" name="Picture 16" descr="A close up of a garment&#10;&#10;AI-generated content may be incorrect."/>
        <xdr:cNvPicPr>
          <a:picLocks noChangeAspect="1"/>
        </xdr:cNvPicPr>
      </xdr:nvPicPr>
      <xdr:blipFill>
        <a:blip xmlns:r="http://schemas.openxmlformats.org/officeDocument/2006/relationships" r:embed="rId7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85825" y="13220700"/>
          <a:ext cx="136207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12</xdr:row>
      <xdr:rowOff>19050</xdr:rowOff>
    </xdr:from>
    <xdr:to>
      <xdr:col>2</xdr:col>
      <xdr:colOff>85725</xdr:colOff>
      <xdr:row>13</xdr:row>
      <xdr:rowOff>28575</xdr:rowOff>
    </xdr:to>
    <xdr:pic>
      <xdr:nvPicPr>
        <xdr:cNvPr id="1032" name="Picture 17" descr="A group of underwear on a white background&#10;&#10;AI-generated content may be incorrect."/>
        <xdr:cNvPicPr>
          <a:picLocks noChangeAspect="1"/>
        </xdr:cNvPicPr>
      </xdr:nvPicPr>
      <xdr:blipFill>
        <a:blip xmlns:r="http://schemas.openxmlformats.org/officeDocument/2006/relationships" r:embed="rId8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81050" y="14611350"/>
          <a:ext cx="18859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13</xdr:row>
      <xdr:rowOff>28575</xdr:rowOff>
    </xdr:from>
    <xdr:to>
      <xdr:col>1</xdr:col>
      <xdr:colOff>1562100</xdr:colOff>
      <xdr:row>14</xdr:row>
      <xdr:rowOff>9525</xdr:rowOff>
    </xdr:to>
    <xdr:pic>
      <xdr:nvPicPr>
        <xdr:cNvPr id="1033" name="Picture 19" descr="A red garment with white band&#10;&#10;AI-generated content may be incorrect."/>
        <xdr:cNvPicPr>
          <a:picLocks noChangeAspect="1"/>
        </xdr:cNvPicPr>
      </xdr:nvPicPr>
      <xdr:blipFill>
        <a:blip xmlns:r="http://schemas.openxmlformats.org/officeDocument/2006/relationships" r:embed="rId9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57250" y="15982950"/>
          <a:ext cx="14668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14</xdr:row>
      <xdr:rowOff>228600</xdr:rowOff>
    </xdr:from>
    <xdr:to>
      <xdr:col>1</xdr:col>
      <xdr:colOff>1581150</xdr:colOff>
      <xdr:row>15</xdr:row>
      <xdr:rowOff>28575</xdr:rowOff>
    </xdr:to>
    <xdr:pic>
      <xdr:nvPicPr>
        <xdr:cNvPr id="1034" name="Picture 20" descr="A group of underwear on a white background&#10;&#10;AI-generated content may be incorrect."/>
        <xdr:cNvPicPr>
          <a:picLocks noChangeAspect="1"/>
        </xdr:cNvPicPr>
      </xdr:nvPicPr>
      <xdr:blipFill>
        <a:blip xmlns:r="http://schemas.openxmlformats.org/officeDocument/2006/relationships" r:embed="rId10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00100" y="17573625"/>
          <a:ext cx="15430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14</xdr:row>
      <xdr:rowOff>1685925</xdr:rowOff>
    </xdr:from>
    <xdr:to>
      <xdr:col>2</xdr:col>
      <xdr:colOff>66675</xdr:colOff>
      <xdr:row>16</xdr:row>
      <xdr:rowOff>9525</xdr:rowOff>
    </xdr:to>
    <xdr:pic>
      <xdr:nvPicPr>
        <xdr:cNvPr id="1035" name="Picture 23" descr="A group of underwear on a white background&#10;&#10;AI-generated content may be incorrect."/>
        <xdr:cNvPicPr>
          <a:picLocks noChangeAspect="1"/>
        </xdr:cNvPicPr>
      </xdr:nvPicPr>
      <xdr:blipFill>
        <a:blip xmlns:r="http://schemas.openxmlformats.org/officeDocument/2006/relationships" r:embed="rId1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09625" y="18916650"/>
          <a:ext cx="18383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16</xdr:row>
      <xdr:rowOff>142875</xdr:rowOff>
    </xdr:from>
    <xdr:to>
      <xdr:col>1</xdr:col>
      <xdr:colOff>1400175</xdr:colOff>
      <xdr:row>16</xdr:row>
      <xdr:rowOff>1743075</xdr:rowOff>
    </xdr:to>
    <xdr:pic>
      <xdr:nvPicPr>
        <xdr:cNvPr id="1036" name="Picture 29" descr="A group of underwear on a white background&#10;&#10;AI-generated content may be incorrect."/>
        <xdr:cNvPicPr>
          <a:picLocks noChangeAspect="1"/>
        </xdr:cNvPicPr>
      </xdr:nvPicPr>
      <xdr:blipFill>
        <a:blip xmlns:r="http://schemas.openxmlformats.org/officeDocument/2006/relationships" r:embed="rId1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38200" y="20421600"/>
          <a:ext cx="1323975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</xdr:row>
      <xdr:rowOff>19050</xdr:rowOff>
    </xdr:from>
    <xdr:to>
      <xdr:col>1</xdr:col>
      <xdr:colOff>1381125</xdr:colOff>
      <xdr:row>2</xdr:row>
      <xdr:rowOff>1390650</xdr:rowOff>
    </xdr:to>
    <xdr:pic>
      <xdr:nvPicPr>
        <xdr:cNvPr id="1037" name="Picture 30" descr="A black garment with white text&#10;&#10;AI-generated content may be incorrect."/>
        <xdr:cNvPicPr>
          <a:picLocks noChangeAspect="1"/>
        </xdr:cNvPicPr>
      </xdr:nvPicPr>
      <xdr:blipFill>
        <a:blip xmlns:r="http://schemas.openxmlformats.org/officeDocument/2006/relationships" r:embed="rId13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95350" y="762000"/>
          <a:ext cx="124777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3</xdr:row>
      <xdr:rowOff>133350</xdr:rowOff>
    </xdr:from>
    <xdr:to>
      <xdr:col>2</xdr:col>
      <xdr:colOff>95250</xdr:colOff>
      <xdr:row>4</xdr:row>
      <xdr:rowOff>28575</xdr:rowOff>
    </xdr:to>
    <xdr:pic>
      <xdr:nvPicPr>
        <xdr:cNvPr id="1038" name="Picture 31" descr="A pair of black underwear&#10;&#10;AI-generated content may be incorrect."/>
        <xdr:cNvPicPr>
          <a:picLocks noChangeAspect="1"/>
        </xdr:cNvPicPr>
      </xdr:nvPicPr>
      <xdr:blipFill>
        <a:blip xmlns:r="http://schemas.openxmlformats.org/officeDocument/2006/relationships" r:embed="rId14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90575" y="2324100"/>
          <a:ext cx="18859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4</xdr:row>
      <xdr:rowOff>9525</xdr:rowOff>
    </xdr:from>
    <xdr:to>
      <xdr:col>1</xdr:col>
      <xdr:colOff>1276350</xdr:colOff>
      <xdr:row>5</xdr:row>
      <xdr:rowOff>104775</xdr:rowOff>
    </xdr:to>
    <xdr:pic>
      <xdr:nvPicPr>
        <xdr:cNvPr id="1039" name="Image 4"/>
        <xdr:cNvPicPr>
          <a:picLocks noChangeAspect="1"/>
        </xdr:cNvPicPr>
      </xdr:nvPicPr>
      <xdr:blipFill>
        <a:blip xmlns:r="http://schemas.openxmlformats.org/officeDocument/2006/relationships" r:embed="rId15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57250" y="3676650"/>
          <a:ext cx="11811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zoomScaleNormal="100" workbookViewId="0">
      <pane ySplit="2" topLeftCell="A3" activePane="bottomLeft" state="frozen"/>
      <selection pane="bottomLeft" activeCell="O2" sqref="O1:O1048576"/>
    </sheetView>
  </sheetViews>
  <sheetFormatPr defaultColWidth="8.625" defaultRowHeight="78" customHeight="1"/>
  <cols>
    <col min="1" max="1" width="10" style="4" bestFit="1" customWidth="1"/>
    <col min="2" max="2" width="23.875" style="4" customWidth="1"/>
    <col min="3" max="3" width="9.125" style="4" bestFit="1" customWidth="1"/>
    <col min="4" max="4" width="13.625" style="10" customWidth="1"/>
    <col min="5" max="5" width="16.25" style="6" customWidth="1"/>
    <col min="6" max="6" width="21.875" style="5" customWidth="1"/>
    <col min="7" max="7" width="6.375" style="4" bestFit="1" customWidth="1"/>
    <col min="8" max="8" width="14.875" style="10" customWidth="1"/>
    <col min="9" max="9" width="5.875" style="4" customWidth="1"/>
    <col min="10" max="11" width="7.125" style="8" bestFit="1" customWidth="1"/>
    <col min="12" max="12" width="6.625" style="8" bestFit="1" customWidth="1"/>
    <col min="13" max="13" width="5.125" style="8" bestFit="1" customWidth="1"/>
    <col min="14" max="14" width="9.875" style="8" bestFit="1" customWidth="1"/>
    <col min="15" max="15" width="10.375" style="2" bestFit="1" customWidth="1"/>
    <col min="16" max="16" width="34.375" style="4" customWidth="1"/>
    <col min="17" max="16384" width="8.625" style="4"/>
  </cols>
  <sheetData>
    <row r="1" spans="1:16" s="3" customFormat="1" ht="29.4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6" s="1" customFormat="1" ht="29.45" customHeight="1">
      <c r="A2" s="12" t="s">
        <v>1</v>
      </c>
      <c r="B2" s="12" t="s">
        <v>2</v>
      </c>
      <c r="C2" s="12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1" t="s">
        <v>8</v>
      </c>
      <c r="I2" s="12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6" t="s">
        <v>15</v>
      </c>
    </row>
    <row r="3" spans="1:16" ht="114" customHeight="1">
      <c r="A3" s="17" t="s">
        <v>16</v>
      </c>
      <c r="B3" s="18"/>
      <c r="C3" s="18" t="s">
        <v>17</v>
      </c>
      <c r="D3" s="13" t="s">
        <v>18</v>
      </c>
      <c r="E3" s="13" t="s">
        <v>19</v>
      </c>
      <c r="F3" s="13" t="s">
        <v>20</v>
      </c>
      <c r="G3" s="17" t="s">
        <v>21</v>
      </c>
      <c r="H3" s="13" t="s">
        <v>47</v>
      </c>
      <c r="I3" s="18">
        <f>50-1-8</f>
        <v>41</v>
      </c>
      <c r="J3" s="19">
        <f>100-2-18</f>
        <v>80</v>
      </c>
      <c r="K3" s="19">
        <f>100-3-18</f>
        <v>79</v>
      </c>
      <c r="L3" s="19">
        <f>100-2-12</f>
        <v>86</v>
      </c>
      <c r="M3" s="19">
        <f>50-1</f>
        <v>49</v>
      </c>
      <c r="N3" s="20">
        <f>SUM(I3:M3)</f>
        <v>335</v>
      </c>
      <c r="O3" s="21">
        <v>38</v>
      </c>
      <c r="P3" s="7"/>
    </row>
    <row r="4" spans="1:16" ht="116.25" customHeight="1">
      <c r="A4" s="17" t="s">
        <v>16</v>
      </c>
      <c r="B4" s="18"/>
      <c r="C4" s="18" t="s">
        <v>23</v>
      </c>
      <c r="D4" s="13" t="s">
        <v>18</v>
      </c>
      <c r="E4" s="13" t="s">
        <v>24</v>
      </c>
      <c r="F4" s="13" t="s">
        <v>20</v>
      </c>
      <c r="G4" s="17">
        <v>303</v>
      </c>
      <c r="H4" s="13" t="s">
        <v>22</v>
      </c>
      <c r="I4" s="18">
        <f>66-12</f>
        <v>54</v>
      </c>
      <c r="J4" s="19">
        <f>135-24</f>
        <v>111</v>
      </c>
      <c r="K4" s="19">
        <f>133-24</f>
        <v>109</v>
      </c>
      <c r="L4" s="19">
        <f>66-12</f>
        <v>54</v>
      </c>
      <c r="M4" s="19"/>
      <c r="N4" s="20">
        <f t="shared" ref="N4:N17" si="0">SUM(I4:M4)</f>
        <v>328</v>
      </c>
      <c r="O4" s="21">
        <v>42</v>
      </c>
      <c r="P4" s="7"/>
    </row>
    <row r="5" spans="1:16" ht="100.5" customHeight="1">
      <c r="A5" s="17" t="s">
        <v>25</v>
      </c>
      <c r="B5" s="18"/>
      <c r="C5" s="18" t="s">
        <v>26</v>
      </c>
      <c r="D5" s="13" t="s">
        <v>27</v>
      </c>
      <c r="E5" s="13" t="s">
        <v>28</v>
      </c>
      <c r="F5" s="13" t="s">
        <v>29</v>
      </c>
      <c r="G5" s="17" t="s">
        <v>30</v>
      </c>
      <c r="H5" s="13" t="s">
        <v>31</v>
      </c>
      <c r="I5" s="18">
        <f>75-1-8</f>
        <v>66</v>
      </c>
      <c r="J5" s="19">
        <f>325-2-175-18</f>
        <v>130</v>
      </c>
      <c r="K5" s="19">
        <f>400-3-250-18</f>
        <v>129</v>
      </c>
      <c r="L5" s="19">
        <f>225-2-75-8</f>
        <v>140</v>
      </c>
      <c r="M5" s="19">
        <f>75-1</f>
        <v>74</v>
      </c>
      <c r="N5" s="20">
        <f t="shared" si="0"/>
        <v>539</v>
      </c>
      <c r="O5" s="21">
        <v>38</v>
      </c>
      <c r="P5" s="7"/>
    </row>
    <row r="6" spans="1:16" ht="100.5" customHeight="1">
      <c r="A6" s="17" t="s">
        <v>25</v>
      </c>
      <c r="B6" s="18"/>
      <c r="C6" s="18" t="s">
        <v>26</v>
      </c>
      <c r="D6" s="13" t="s">
        <v>27</v>
      </c>
      <c r="E6" s="13" t="s">
        <v>28</v>
      </c>
      <c r="F6" s="13" t="s">
        <v>29</v>
      </c>
      <c r="G6" s="17" t="s">
        <v>21</v>
      </c>
      <c r="H6" s="13" t="s">
        <v>32</v>
      </c>
      <c r="I6" s="18">
        <f>105-1-5-8</f>
        <v>91</v>
      </c>
      <c r="J6" s="19">
        <f>230-2-30-18</f>
        <v>180</v>
      </c>
      <c r="K6" s="19">
        <f>300-3-50-18</f>
        <v>229</v>
      </c>
      <c r="L6" s="19">
        <f>215-2-15-8</f>
        <v>190</v>
      </c>
      <c r="M6" s="19">
        <f>50-1</f>
        <v>49</v>
      </c>
      <c r="N6" s="20">
        <f t="shared" si="0"/>
        <v>739</v>
      </c>
      <c r="O6" s="21">
        <v>38</v>
      </c>
      <c r="P6" s="7"/>
    </row>
    <row r="7" spans="1:16" ht="106.5" customHeight="1">
      <c r="A7" s="17" t="s">
        <v>25</v>
      </c>
      <c r="B7" s="18"/>
      <c r="C7" s="18" t="s">
        <v>35</v>
      </c>
      <c r="D7" s="13" t="s">
        <v>27</v>
      </c>
      <c r="E7" s="13" t="s">
        <v>24</v>
      </c>
      <c r="F7" s="13" t="s">
        <v>29</v>
      </c>
      <c r="G7" s="17" t="s">
        <v>33</v>
      </c>
      <c r="H7" s="13" t="s">
        <v>34</v>
      </c>
      <c r="I7" s="18">
        <f>200-12</f>
        <v>188</v>
      </c>
      <c r="J7" s="22">
        <f>350-24</f>
        <v>326</v>
      </c>
      <c r="K7" s="22">
        <f>350-24</f>
        <v>326</v>
      </c>
      <c r="L7" s="22">
        <f>350-12</f>
        <v>338</v>
      </c>
      <c r="M7" s="22">
        <v>50</v>
      </c>
      <c r="N7" s="20">
        <f t="shared" si="0"/>
        <v>1228</v>
      </c>
      <c r="O7" s="21">
        <v>42</v>
      </c>
      <c r="P7" s="7"/>
    </row>
    <row r="8" spans="1:16" ht="115.5" customHeight="1">
      <c r="A8" s="17" t="s">
        <v>25</v>
      </c>
      <c r="B8" s="18"/>
      <c r="C8" s="18" t="s">
        <v>36</v>
      </c>
      <c r="D8" s="13" t="s">
        <v>27</v>
      </c>
      <c r="E8" s="13" t="s">
        <v>37</v>
      </c>
      <c r="F8" s="13" t="s">
        <v>29</v>
      </c>
      <c r="G8" s="17" t="s">
        <v>33</v>
      </c>
      <c r="H8" s="13" t="s">
        <v>34</v>
      </c>
      <c r="I8" s="18">
        <f>75-1</f>
        <v>74</v>
      </c>
      <c r="J8" s="22">
        <f>150-2</f>
        <v>148</v>
      </c>
      <c r="K8" s="22">
        <f>150-3</f>
        <v>147</v>
      </c>
      <c r="L8" s="22">
        <f>150-2</f>
        <v>148</v>
      </c>
      <c r="M8" s="22">
        <f>75-1</f>
        <v>74</v>
      </c>
      <c r="N8" s="20">
        <f t="shared" si="0"/>
        <v>591</v>
      </c>
      <c r="O8" s="21">
        <v>42</v>
      </c>
      <c r="P8" s="7"/>
    </row>
    <row r="9" spans="1:16" s="9" customFormat="1" ht="119.45" customHeight="1">
      <c r="A9" s="17" t="s">
        <v>25</v>
      </c>
      <c r="B9" s="23"/>
      <c r="C9" s="24" t="s">
        <v>40</v>
      </c>
      <c r="D9" s="14" t="s">
        <v>38</v>
      </c>
      <c r="E9" s="14" t="s">
        <v>41</v>
      </c>
      <c r="F9" s="14" t="s">
        <v>39</v>
      </c>
      <c r="G9" s="24">
        <v>901</v>
      </c>
      <c r="H9" s="14" t="s">
        <v>42</v>
      </c>
      <c r="I9" s="24">
        <f>66-1</f>
        <v>65</v>
      </c>
      <c r="J9" s="25">
        <f>135-3</f>
        <v>132</v>
      </c>
      <c r="K9" s="25">
        <f>133-3</f>
        <v>130</v>
      </c>
      <c r="L9" s="25">
        <f>66-3</f>
        <v>63</v>
      </c>
      <c r="M9" s="25"/>
      <c r="N9" s="26">
        <f t="shared" si="0"/>
        <v>390</v>
      </c>
      <c r="O9" s="27">
        <v>38</v>
      </c>
      <c r="P9" s="7"/>
    </row>
    <row r="10" spans="1:16" ht="96" customHeight="1">
      <c r="A10" s="17" t="s">
        <v>25</v>
      </c>
      <c r="B10" s="18"/>
      <c r="C10" s="18" t="s">
        <v>43</v>
      </c>
      <c r="D10" s="13" t="s">
        <v>44</v>
      </c>
      <c r="E10" s="13" t="s">
        <v>45</v>
      </c>
      <c r="F10" s="13" t="s">
        <v>46</v>
      </c>
      <c r="G10" s="17" t="s">
        <v>21</v>
      </c>
      <c r="H10" s="13" t="s">
        <v>47</v>
      </c>
      <c r="I10" s="18">
        <f>100-1</f>
        <v>99</v>
      </c>
      <c r="J10" s="22">
        <f>200-2</f>
        <v>198</v>
      </c>
      <c r="K10" s="22">
        <f>200-3</f>
        <v>197</v>
      </c>
      <c r="L10" s="22">
        <f>100-3</f>
        <v>97</v>
      </c>
      <c r="M10" s="22"/>
      <c r="N10" s="19">
        <f t="shared" si="0"/>
        <v>591</v>
      </c>
      <c r="O10" s="21">
        <v>46</v>
      </c>
      <c r="P10" s="7"/>
    </row>
    <row r="11" spans="1:16" ht="113.1" customHeight="1">
      <c r="A11" s="17" t="s">
        <v>70</v>
      </c>
      <c r="B11" s="18"/>
      <c r="C11" s="18" t="s">
        <v>49</v>
      </c>
      <c r="D11" s="13" t="s">
        <v>50</v>
      </c>
      <c r="E11" s="14" t="s">
        <v>45</v>
      </c>
      <c r="F11" s="13" t="s">
        <v>51</v>
      </c>
      <c r="G11" s="17" t="s">
        <v>21</v>
      </c>
      <c r="H11" s="13" t="s">
        <v>47</v>
      </c>
      <c r="I11" s="18">
        <f>245-1</f>
        <v>244</v>
      </c>
      <c r="J11" s="22">
        <f>420-2</f>
        <v>418</v>
      </c>
      <c r="K11" s="22">
        <f>400-3</f>
        <v>397</v>
      </c>
      <c r="L11" s="22">
        <f>235-3</f>
        <v>232</v>
      </c>
      <c r="M11" s="22"/>
      <c r="N11" s="19">
        <f t="shared" si="0"/>
        <v>1291</v>
      </c>
      <c r="O11" s="21">
        <v>46</v>
      </c>
      <c r="P11" s="7"/>
    </row>
    <row r="12" spans="1:16" ht="109.5" customHeight="1">
      <c r="A12" s="17" t="s">
        <v>70</v>
      </c>
      <c r="B12" s="18"/>
      <c r="C12" s="18" t="s">
        <v>49</v>
      </c>
      <c r="D12" s="13" t="s">
        <v>50</v>
      </c>
      <c r="E12" s="14" t="s">
        <v>45</v>
      </c>
      <c r="F12" s="13" t="s">
        <v>51</v>
      </c>
      <c r="G12" s="18">
        <v>200</v>
      </c>
      <c r="H12" s="13" t="s">
        <v>52</v>
      </c>
      <c r="I12" s="18">
        <f>250-1</f>
        <v>249</v>
      </c>
      <c r="J12" s="22">
        <f>450-2</f>
        <v>448</v>
      </c>
      <c r="K12" s="22">
        <f>450-3</f>
        <v>447</v>
      </c>
      <c r="L12" s="22">
        <f>250-3</f>
        <v>247</v>
      </c>
      <c r="M12" s="22"/>
      <c r="N12" s="19">
        <f t="shared" si="0"/>
        <v>1391</v>
      </c>
      <c r="O12" s="21">
        <v>46</v>
      </c>
      <c r="P12" s="7"/>
    </row>
    <row r="13" spans="1:16" ht="107.25" customHeight="1">
      <c r="A13" s="17" t="s">
        <v>70</v>
      </c>
      <c r="B13" s="18"/>
      <c r="C13" s="18" t="s">
        <v>53</v>
      </c>
      <c r="D13" s="13" t="s">
        <v>50</v>
      </c>
      <c r="E13" s="14" t="s">
        <v>41</v>
      </c>
      <c r="F13" s="13" t="s">
        <v>51</v>
      </c>
      <c r="G13" s="18">
        <v>900</v>
      </c>
      <c r="H13" s="13" t="s">
        <v>54</v>
      </c>
      <c r="I13" s="18">
        <f>550-1-5</f>
        <v>544</v>
      </c>
      <c r="J13" s="19">
        <v>0</v>
      </c>
      <c r="K13" s="19">
        <v>0</v>
      </c>
      <c r="L13" s="19">
        <v>0</v>
      </c>
      <c r="M13" s="19"/>
      <c r="N13" s="19">
        <f t="shared" si="0"/>
        <v>544</v>
      </c>
      <c r="O13" s="21">
        <v>42</v>
      </c>
      <c r="P13" s="7"/>
    </row>
    <row r="14" spans="1:16" ht="109.5" customHeight="1">
      <c r="A14" s="17" t="s">
        <v>70</v>
      </c>
      <c r="B14" s="18"/>
      <c r="C14" s="18" t="s">
        <v>55</v>
      </c>
      <c r="D14" s="13" t="s">
        <v>56</v>
      </c>
      <c r="E14" s="13" t="s">
        <v>57</v>
      </c>
      <c r="F14" s="13" t="s">
        <v>58</v>
      </c>
      <c r="G14" s="18">
        <v>600</v>
      </c>
      <c r="H14" s="13" t="s">
        <v>59</v>
      </c>
      <c r="I14" s="18">
        <f>66-1</f>
        <v>65</v>
      </c>
      <c r="J14" s="22">
        <f>135-2</f>
        <v>133</v>
      </c>
      <c r="K14" s="22">
        <f>133-3</f>
        <v>130</v>
      </c>
      <c r="L14" s="22">
        <f>66-2</f>
        <v>64</v>
      </c>
      <c r="M14" s="22"/>
      <c r="N14" s="19">
        <f t="shared" si="0"/>
        <v>392</v>
      </c>
      <c r="O14" s="21">
        <v>46</v>
      </c>
      <c r="P14" s="7"/>
    </row>
    <row r="15" spans="1:16" ht="123.75" customHeight="1">
      <c r="A15" s="17" t="s">
        <v>70</v>
      </c>
      <c r="B15" s="18"/>
      <c r="C15" s="18" t="s">
        <v>61</v>
      </c>
      <c r="D15" s="13" t="s">
        <v>56</v>
      </c>
      <c r="E15" s="13" t="s">
        <v>62</v>
      </c>
      <c r="F15" s="13" t="s">
        <v>58</v>
      </c>
      <c r="G15" s="18">
        <v>600</v>
      </c>
      <c r="H15" s="13" t="s">
        <v>60</v>
      </c>
      <c r="I15" s="18">
        <f>83-40</f>
        <v>43</v>
      </c>
      <c r="J15" s="22">
        <f>167-80</f>
        <v>87</v>
      </c>
      <c r="K15" s="22">
        <f>167-80</f>
        <v>87</v>
      </c>
      <c r="L15" s="22">
        <f>83-40</f>
        <v>43</v>
      </c>
      <c r="M15" s="22"/>
      <c r="N15" s="19">
        <f t="shared" si="0"/>
        <v>260</v>
      </c>
      <c r="O15" s="28">
        <v>42</v>
      </c>
      <c r="P15" s="7"/>
    </row>
    <row r="16" spans="1:16" ht="107.25" customHeight="1">
      <c r="A16" s="17" t="s">
        <v>70</v>
      </c>
      <c r="B16" s="18"/>
      <c r="C16" s="18" t="s">
        <v>63</v>
      </c>
      <c r="D16" s="13" t="s">
        <v>56</v>
      </c>
      <c r="E16" s="13" t="s">
        <v>64</v>
      </c>
      <c r="F16" s="13" t="s">
        <v>58</v>
      </c>
      <c r="G16" s="18">
        <v>900</v>
      </c>
      <c r="H16" s="13" t="s">
        <v>48</v>
      </c>
      <c r="I16" s="18">
        <f>135-1</f>
        <v>134</v>
      </c>
      <c r="J16" s="22">
        <v>0</v>
      </c>
      <c r="K16" s="22">
        <v>0</v>
      </c>
      <c r="L16" s="22">
        <v>0</v>
      </c>
      <c r="M16" s="22"/>
      <c r="N16" s="19">
        <f t="shared" si="0"/>
        <v>134</v>
      </c>
      <c r="O16" s="28">
        <v>42</v>
      </c>
      <c r="P16" s="7"/>
    </row>
    <row r="17" spans="1:16" ht="141" customHeight="1">
      <c r="A17" s="17" t="s">
        <v>70</v>
      </c>
      <c r="B17" s="18"/>
      <c r="C17" s="18" t="s">
        <v>67</v>
      </c>
      <c r="D17" s="13" t="s">
        <v>66</v>
      </c>
      <c r="E17" s="13" t="s">
        <v>68</v>
      </c>
      <c r="F17" s="13" t="s">
        <v>65</v>
      </c>
      <c r="G17" s="18">
        <v>622</v>
      </c>
      <c r="H17" s="13" t="s">
        <v>69</v>
      </c>
      <c r="I17" s="18">
        <v>41</v>
      </c>
      <c r="J17" s="22">
        <v>84</v>
      </c>
      <c r="K17" s="22">
        <v>84</v>
      </c>
      <c r="L17" s="22">
        <v>41</v>
      </c>
      <c r="M17" s="22"/>
      <c r="N17" s="19">
        <f t="shared" si="0"/>
        <v>250</v>
      </c>
      <c r="O17" s="21">
        <v>42</v>
      </c>
      <c r="P17" s="7"/>
    </row>
    <row r="18" spans="1:16" ht="78" customHeight="1">
      <c r="N18" s="8">
        <f>SUM(N3:N17)</f>
        <v>9003</v>
      </c>
    </row>
  </sheetData>
  <mergeCells count="1">
    <mergeCell ref="A1:O1"/>
  </mergeCells>
  <phoneticPr fontId="0" type="noConversion"/>
  <printOptions horizontalCentered="1"/>
  <pageMargins left="0.2" right="0.2" top="0.75" bottom="0.75" header="0.3" footer="0.3"/>
  <pageSetup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B35923893C0C44922EEC76B51DD101" ma:contentTypeVersion="19" ma:contentTypeDescription="Create a new document." ma:contentTypeScope="" ma:versionID="426e29253bca9070ac648f3cb82bbeb2">
  <xsd:schema xmlns:xsd="http://www.w3.org/2001/XMLSchema" xmlns:xs="http://www.w3.org/2001/XMLSchema" xmlns:p="http://schemas.microsoft.com/office/2006/metadata/properties" xmlns:ns2="cf5c54af-2730-439f-b8e5-18879a9b8e06" xmlns:ns3="8e950443-dce1-4f9c-8ef3-bc1f878a7b31" targetNamespace="http://schemas.microsoft.com/office/2006/metadata/properties" ma:root="true" ma:fieldsID="3b76cffd4d1e141585c640876d36e60d" ns2:_="" ns3:_="">
    <xsd:import namespace="cf5c54af-2730-439f-b8e5-18879a9b8e06"/>
    <xsd:import namespace="8e950443-dce1-4f9c-8ef3-bc1f878a7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c54af-2730-439f-b8e5-18879a9b8e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f73693c-f4d4-4411-813c-a7501a0346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950443-dce1-4f9c-8ef3-bc1f878a7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95499f5-d2d5-4911-96f5-5eaede748ed7}" ma:internalName="TaxCatchAll" ma:showField="CatchAllData" ma:web="8e950443-dce1-4f9c-8ef3-bc1f878a7b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950443-dce1-4f9c-8ef3-bc1f878a7b31" xsi:nil="true"/>
    <lcf76f155ced4ddcb4097134ff3c332f xmlns="cf5c54af-2730-439f-b8e5-18879a9b8e0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45322B-7DFA-413B-92B6-27DD7A6D64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5c54af-2730-439f-b8e5-18879a9b8e06"/>
    <ds:schemaRef ds:uri="8e950443-dce1-4f9c-8ef3-bc1f878a7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3A8EA0-6C94-4094-8346-3B402698B6C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f5c54af-2730-439f-b8e5-18879a9b8e06"/>
    <ds:schemaRef ds:uri="8e950443-dce1-4f9c-8ef3-bc1f878a7b3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B3F3799-E79F-48E8-9EC8-2E0F278833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cp:lastPrinted>2026-06-12T05:47:39Z</cp:lastPrinted>
  <dcterms:created xsi:type="dcterms:W3CDTF">2025-12-03T12:44:34Z</dcterms:created>
  <dcterms:modified xsi:type="dcterms:W3CDTF">2026-06-15T10:46:50Z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0x0101002CB35923893C0C44922EEC76B51DD101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</Properties>
</file>